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z.paterek\Desktop\SA.270.22.2025 - usługi leśne na 2026\Załącznik nr 1 - Formularz Ofertowy\"/>
    </mc:Choice>
  </mc:AlternateContent>
  <xr:revisionPtr revIDLastSave="0" documentId="13_ncr:1_{C18C44F0-3315-48C6-8C3D-443E2DD88E81}" xr6:coauthVersionLast="47" xr6:coauthVersionMax="47" xr10:uidLastSave="{00000000-0000-0000-0000-000000000000}"/>
  <bookViews>
    <workbookView xWindow="780" yWindow="780" windowWidth="19590" windowHeight="1408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113" i="1" l="1"/>
  <c r="I105" i="1"/>
  <c r="I97" i="1"/>
  <c r="I89" i="1"/>
  <c r="I81" i="1"/>
  <c r="I73" i="1"/>
  <c r="I65" i="1"/>
  <c r="I57" i="1"/>
  <c r="G119" i="1"/>
  <c r="I119" i="1" s="1"/>
  <c r="G118" i="1"/>
  <c r="I118" i="1" s="1"/>
  <c r="G117" i="1"/>
  <c r="I117" i="1" s="1"/>
  <c r="G116" i="1"/>
  <c r="I116" i="1" s="1"/>
  <c r="G115" i="1"/>
  <c r="I115" i="1" s="1"/>
  <c r="G114" i="1"/>
  <c r="I114" i="1" s="1"/>
  <c r="G113" i="1"/>
  <c r="G112" i="1"/>
  <c r="I112" i="1" s="1"/>
  <c r="G111" i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G98" i="1"/>
  <c r="I98" i="1" s="1"/>
  <c r="G97" i="1"/>
  <c r="G96" i="1"/>
  <c r="I96" i="1" s="1"/>
  <c r="G95" i="1"/>
  <c r="I95" i="1" s="1"/>
  <c r="G94" i="1"/>
  <c r="I94" i="1" s="1"/>
  <c r="G93" i="1"/>
  <c r="I93" i="1" s="1"/>
  <c r="G92" i="1"/>
  <c r="I92" i="1" s="1"/>
  <c r="G91" i="1"/>
  <c r="I91" i="1" s="1"/>
  <c r="G90" i="1"/>
  <c r="I90" i="1" s="1"/>
  <c r="G89" i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G56" i="1"/>
  <c r="I56" i="1" s="1"/>
  <c r="G55" i="1"/>
  <c r="I55" i="1" s="1"/>
  <c r="G52" i="1"/>
  <c r="I52" i="1" s="1"/>
  <c r="G47" i="1"/>
  <c r="I47" i="1" s="1"/>
  <c r="G42" i="1"/>
  <c r="I42" i="1" s="1"/>
  <c r="G37" i="1"/>
  <c r="I37" i="1" s="1"/>
  <c r="G32" i="1"/>
  <c r="I32" i="1" s="1"/>
  <c r="K56" i="1" l="1"/>
  <c r="L56" i="1" s="1"/>
  <c r="K64" i="1"/>
  <c r="L64" i="1" s="1"/>
  <c r="L72" i="1"/>
  <c r="K72" i="1"/>
  <c r="K80" i="1"/>
  <c r="L80" i="1" s="1"/>
  <c r="K88" i="1"/>
  <c r="L88" i="1" s="1"/>
  <c r="K96" i="1"/>
  <c r="L96" i="1" s="1"/>
  <c r="L104" i="1"/>
  <c r="K104" i="1"/>
  <c r="K112" i="1"/>
  <c r="L112" i="1" s="1"/>
  <c r="F121" i="1"/>
  <c r="K32" i="1"/>
  <c r="L32" i="1" s="1"/>
  <c r="K58" i="1"/>
  <c r="L58" i="1" s="1"/>
  <c r="L66" i="1"/>
  <c r="K66" i="1"/>
  <c r="K74" i="1"/>
  <c r="L74" i="1" s="1"/>
  <c r="K82" i="1"/>
  <c r="L82" i="1" s="1"/>
  <c r="K90" i="1"/>
  <c r="L90" i="1" s="1"/>
  <c r="L98" i="1"/>
  <c r="K98" i="1"/>
  <c r="K106" i="1"/>
  <c r="L106" i="1" s="1"/>
  <c r="K114" i="1"/>
  <c r="L114" i="1" s="1"/>
  <c r="K37" i="1"/>
  <c r="L37" i="1"/>
  <c r="K75" i="1"/>
  <c r="L75" i="1"/>
  <c r="K99" i="1"/>
  <c r="L99" i="1" s="1"/>
  <c r="L42" i="1"/>
  <c r="K42" i="1"/>
  <c r="K76" i="1"/>
  <c r="L76" i="1" s="1"/>
  <c r="K100" i="1"/>
  <c r="L100" i="1" s="1"/>
  <c r="K47" i="1"/>
  <c r="L47" i="1" s="1"/>
  <c r="L61" i="1"/>
  <c r="K61" i="1"/>
  <c r="K69" i="1"/>
  <c r="L69" i="1" s="1"/>
  <c r="K77" i="1"/>
  <c r="L77" i="1" s="1"/>
  <c r="K85" i="1"/>
  <c r="L85" i="1" s="1"/>
  <c r="L93" i="1"/>
  <c r="K93" i="1"/>
  <c r="K101" i="1"/>
  <c r="L101" i="1" s="1"/>
  <c r="K109" i="1"/>
  <c r="L109" i="1" s="1"/>
  <c r="K117" i="1"/>
  <c r="L117" i="1" s="1"/>
  <c r="L97" i="1"/>
  <c r="K59" i="1"/>
  <c r="L59" i="1"/>
  <c r="K83" i="1"/>
  <c r="L83" i="1" s="1"/>
  <c r="K107" i="1"/>
  <c r="L107" i="1"/>
  <c r="K60" i="1"/>
  <c r="L60" i="1" s="1"/>
  <c r="K84" i="1"/>
  <c r="L84" i="1" s="1"/>
  <c r="L116" i="1"/>
  <c r="K116" i="1"/>
  <c r="K52" i="1"/>
  <c r="L52" i="1"/>
  <c r="K62" i="1"/>
  <c r="L62" i="1"/>
  <c r="K70" i="1"/>
  <c r="L70" i="1"/>
  <c r="K78" i="1"/>
  <c r="L78" i="1" s="1"/>
  <c r="K86" i="1"/>
  <c r="L86" i="1"/>
  <c r="K94" i="1"/>
  <c r="L94" i="1"/>
  <c r="K102" i="1"/>
  <c r="L102" i="1"/>
  <c r="K110" i="1"/>
  <c r="L110" i="1" s="1"/>
  <c r="K118" i="1"/>
  <c r="L118" i="1" s="1"/>
  <c r="K67" i="1"/>
  <c r="L67" i="1" s="1"/>
  <c r="K91" i="1"/>
  <c r="L91" i="1"/>
  <c r="K115" i="1"/>
  <c r="L115" i="1"/>
  <c r="L81" i="1"/>
  <c r="K68" i="1"/>
  <c r="L68" i="1" s="1"/>
  <c r="K92" i="1"/>
  <c r="L92" i="1" s="1"/>
  <c r="L108" i="1"/>
  <c r="K108" i="1"/>
  <c r="K55" i="1"/>
  <c r="L55" i="1" s="1"/>
  <c r="L63" i="1"/>
  <c r="K63" i="1"/>
  <c r="K71" i="1"/>
  <c r="L71" i="1" s="1"/>
  <c r="K79" i="1"/>
  <c r="L79" i="1" s="1"/>
  <c r="K87" i="1"/>
  <c r="L87" i="1" s="1"/>
  <c r="L95" i="1"/>
  <c r="K95" i="1"/>
  <c r="K103" i="1"/>
  <c r="L103" i="1" s="1"/>
  <c r="K111" i="1"/>
  <c r="L111" i="1" s="1"/>
  <c r="K119" i="1"/>
  <c r="L119" i="1" s="1"/>
  <c r="K57" i="1"/>
  <c r="L57" i="1" s="1"/>
  <c r="K65" i="1"/>
  <c r="L65" i="1" s="1"/>
  <c r="K73" i="1"/>
  <c r="L73" i="1" s="1"/>
  <c r="K81" i="1"/>
  <c r="K89" i="1"/>
  <c r="L89" i="1" s="1"/>
  <c r="K97" i="1"/>
  <c r="K105" i="1"/>
  <c r="L105" i="1" s="1"/>
  <c r="K113" i="1"/>
  <c r="L113" i="1" s="1"/>
  <c r="F122" i="1" l="1"/>
  <c r="B26" i="1" s="1"/>
</calcChain>
</file>

<file path=xl/sharedStrings.xml><?xml version="1.0" encoding="utf-8"?>
<sst xmlns="http://schemas.openxmlformats.org/spreadsheetml/2006/main" count="379" uniqueCount="243">
  <si>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</si>
  <si>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</si>
  <si>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</si>
  <si>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</si>
  <si>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</si>
  <si>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</si>
  <si>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</si>
  <si>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</si>
  <si>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</si>
  <si>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</si>
  <si>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</si>
  <si>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</si>
  <si>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</si>
  <si>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</si>
  <si>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</si>
  <si>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</si>
  <si>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</si>
  <si>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</si>
  <si>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</si>
  <si>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</si>
  <si>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</si>
  <si>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</si>
  <si>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</si>
  <si>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</si>
  <si>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</si>
  <si>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</si>
  <si>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</si>
  <si>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</si>
  <si>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</si>
  <si>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</si>
  <si>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</si>
  <si>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</si>
  <si>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</si>
  <si>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</si>
  <si>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</si>
  <si>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</si>
  <si>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</si>
  <si>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</si>
  <si>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</si>
  <si>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</si>
  <si>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</si>
  <si>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</si>
  <si>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</si>
  <si>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</si>
  <si>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</si>
  <si>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</si>
  <si>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</si>
  <si>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</si>
  <si>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</si>
  <si>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</si>
  <si>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</si>
  <si>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</si>
  <si>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</si>
  <si>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</si>
  <si>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</si>
  <si>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</si>
  <si>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</si>
  <si>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</si>
  <si>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106</t>
  </si>
  <si>
    <t>SAD-BRYŁ</t>
  </si>
  <si>
    <t>Sadzenie sadzonek z zakrytym systemem korzeniowym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</si>
  <si>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</si>
  <si>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</si>
  <si>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</si>
  <si>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</si>
  <si>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</si>
  <si>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</si>
  <si>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</si>
  <si>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</si>
  <si>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</si>
  <si>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</si>
  <si>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</si>
  <si>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</si>
  <si>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</si>
  <si>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</si>
  <si>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</si>
  <si>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</si>
  <si>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</si>
  <si>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</si>
  <si>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</si>
  <si>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</si>
  <si>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</si>
  <si>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</si>
  <si>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</si>
  <si>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</si>
  <si>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</si>
  <si>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</si>
  <si>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</si>
  <si>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</si>
  <si>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</si>
  <si>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</si>
  <si>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</si>
  <si>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</si>
  <si>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</si>
  <si>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</si>
  <si>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</si>
  <si>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</si>
  <si>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</si>
  <si>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</si>
  <si>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</si>
  <si>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</si>
  <si>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</si>
  <si>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</si>
  <si>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164</t>
  </si>
  <si>
    <t>SZUK-OWA2</t>
  </si>
  <si>
    <t>Próbne poszukiwania owadów w ściole metodą dwóch drzew próbnych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</si>
  <si>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</si>
  <si>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</si>
  <si>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</si>
  <si>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</si>
  <si>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</si>
  <si>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</si>
  <si>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</si>
  <si>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</si>
  <si>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</si>
  <si>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</si>
  <si>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</si>
  <si>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</si>
  <si>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</si>
  <si>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</si>
  <si>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</si>
  <si>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</si>
  <si>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</si>
  <si>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</si>
  <si>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</si>
  <si>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</si>
  <si>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</si>
  <si>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</si>
  <si>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</si>
  <si>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</si>
  <si>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</si>
  <si>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</si>
  <si>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</si>
  <si>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</si>
  <si>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</si>
  <si>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</si>
  <si>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</si>
  <si>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</si>
  <si>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</si>
  <si>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</si>
  <si>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</si>
  <si>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</si>
  <si>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403</t>
  </si>
  <si>
    <t>BRON-SC</t>
  </si>
  <si>
    <t>Bronowanie</t>
  </si>
  <si>
    <t>AR</t>
  </si>
  <si>
    <t>404</t>
  </si>
  <si>
    <t>ORKA-SC</t>
  </si>
  <si>
    <t>Orka pełna</t>
  </si>
  <si>
    <t>407</t>
  </si>
  <si>
    <t>WŁÓK-SC</t>
  </si>
  <si>
    <t>Wyrównywanie powierzchni włóką</t>
  </si>
  <si>
    <t>408</t>
  </si>
  <si>
    <t>WAŁ-SC</t>
  </si>
  <si>
    <t>Wałowanie pełnej orki - jednokrotne</t>
  </si>
  <si>
    <t>475</t>
  </si>
  <si>
    <t>PIEL-RN</t>
  </si>
  <si>
    <t>Pielenie w rzędach lub pasach - dla Db i Bk również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</si>
  <si>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</si>
  <si>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</si>
  <si>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</si>
  <si>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</si>
  <si>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</si>
  <si>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</si>
  <si>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489</t>
  </si>
  <si>
    <t>OPR-SCA</t>
  </si>
  <si>
    <t>Opryskiwanie pól siewnych szkółek opryskiwaczem ciągnikowym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</si>
  <si>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</si>
  <si>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</si>
  <si>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</si>
  <si>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</si>
  <si>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</si>
  <si>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</si>
  <si>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</si>
  <si>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</si>
  <si>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</si>
  <si>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</si>
  <si>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</si>
  <si>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</si>
  <si>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</si>
  <si>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</si>
  <si>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</si>
  <si>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</si>
  <si>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</si>
  <si>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</si>
  <si>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</si>
  <si>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</si>
  <si>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</si>
  <si>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</si>
  <si>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</si>
  <si>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</si>
  <si>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</si>
  <si>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</si>
  <si>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</si>
  <si>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902</t>
  </si>
  <si>
    <t>PPOŻ-PORZ</t>
  </si>
  <si>
    <t>Porządkowanie terenów na pasach ppoż.</t>
  </si>
  <si>
    <t>909</t>
  </si>
  <si>
    <t>GOPP RH8</t>
  </si>
  <si>
    <t>910</t>
  </si>
  <si>
    <t>GOPP RH23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</si>
  <si>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</si>
  <si>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</si>
  <si>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</si>
  <si>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</si>
  <si>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</si>
  <si>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</si>
  <si>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</si>
  <si>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</si>
  <si>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</si>
  <si>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</si>
  <si>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</si>
  <si>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</si>
  <si>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</si>
  <si>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</si>
  <si>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</si>
  <si>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</si>
  <si>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</si>
  <si>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</si>
  <si>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</si>
  <si>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</si>
  <si>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</si>
  <si>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Góra Śląska</t>
  </si>
  <si>
    <t xml:space="preserve">56-200 Góra; Podwale;31                    </t>
  </si>
  <si>
    <t>Odpowiadając na ogłoszenie o przetargu nieograniczonym na „Wykonywanie usług z zakresu gospodarki leśnej na terenie Nadleśnictwa Góra śląska w roku 2026''  składamy niniejszym ofertę na pakiet Pak. I - GÓRA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</si>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</sst>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60"/>
  <sheetViews>
    <sheetView tabSelected="1" topLeftCell="A153" workbookViewId="0">
      <selection activeCell="G105" sqref="G10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216</v>
      </c>
      <c r="K2" s="39"/>
      <c r="L2" s="39"/>
      <c r="M2" s="39"/>
      <c r="N2" s="39"/>
      <c r="O2" s="39"/>
      <c r="P2" s="39"/>
    </row>
    <row r="3" spans="2:16" s="1" customFormat="1" ht="28.9" customHeight="1" x14ac:dyDescent="0.2">
      <c r="B3" s="12"/>
      <c r="C3" s="12"/>
      <c r="D3" s="12"/>
      <c r="E3" s="12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9" customHeight="1" x14ac:dyDescent="0.2">
      <c r="B5" s="13"/>
      <c r="C5" s="13"/>
      <c r="D5" s="13"/>
      <c r="E5" s="13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9" customHeight="1" x14ac:dyDescent="0.2">
      <c r="B7" s="13"/>
      <c r="C7" s="13"/>
      <c r="D7" s="13"/>
      <c r="E7" s="13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1500000000000004" customHeight="1" x14ac:dyDescent="0.2"/>
    <row r="10" spans="2:16" s="1" customFormat="1" ht="6.95" customHeight="1" x14ac:dyDescent="0.2">
      <c r="B10" s="14" t="s">
        <v>217</v>
      </c>
      <c r="C10" s="14"/>
      <c r="D10" s="14"/>
      <c r="E10" s="14"/>
    </row>
    <row r="11" spans="2:16" s="1" customFormat="1" ht="12.4" customHeight="1" x14ac:dyDescent="0.2">
      <c r="B11" s="14"/>
      <c r="C11" s="14"/>
      <c r="D11" s="14"/>
      <c r="E11" s="14"/>
      <c r="G11" s="11"/>
      <c r="H11" s="38" t="s">
        <v>218</v>
      </c>
      <c r="I11" s="38"/>
      <c r="J11" s="38"/>
      <c r="K11" s="38"/>
      <c r="L11" s="38"/>
      <c r="M11" s="38"/>
      <c r="N11" s="38"/>
      <c r="O11" s="38"/>
    </row>
    <row r="12" spans="2:16" s="1" customFormat="1" ht="7.9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37" t="s">
        <v>219</v>
      </c>
      <c r="G14" s="37"/>
      <c r="H14" s="37"/>
      <c r="I14" s="37"/>
    </row>
    <row r="15" spans="2:16" s="1" customFormat="1" ht="43.15" customHeight="1" x14ac:dyDescent="0.2"/>
    <row r="16" spans="2:16" s="1" customFormat="1" ht="20.65" customHeight="1" x14ac:dyDescent="0.2">
      <c r="C16" s="24" t="s">
        <v>220</v>
      </c>
      <c r="D16" s="24"/>
      <c r="E16" s="24"/>
    </row>
    <row r="17" spans="2:13" s="1" customFormat="1" ht="2.65" customHeight="1" x14ac:dyDescent="0.2"/>
    <row r="18" spans="2:13" s="1" customFormat="1" ht="20.65" customHeight="1" x14ac:dyDescent="0.2">
      <c r="C18" s="24" t="s">
        <v>221</v>
      </c>
      <c r="D18" s="24"/>
      <c r="E18" s="24"/>
    </row>
    <row r="19" spans="2:13" s="1" customFormat="1" ht="2.65" customHeight="1" x14ac:dyDescent="0.2"/>
    <row r="20" spans="2:13" s="1" customFormat="1" ht="20.65" customHeight="1" x14ac:dyDescent="0.2">
      <c r="C20" s="24" t="s">
        <v>222</v>
      </c>
      <c r="D20" s="24"/>
      <c r="E20" s="24"/>
    </row>
    <row r="21" spans="2:13" s="1" customFormat="1" ht="2.65" customHeight="1" x14ac:dyDescent="0.2"/>
    <row r="22" spans="2:13" s="1" customFormat="1" ht="20.65" customHeight="1" x14ac:dyDescent="0.2">
      <c r="C22" s="24" t="s">
        <v>223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224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TEXT(F122,"#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225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f>4480*2</f>
        <v>8960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4" t="s">
        <v>226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f>4320*2</f>
        <v>8640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4" t="s">
        <v>227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f>12518*2</f>
        <v>25036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4" t="s">
        <v>228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f>5661*2</f>
        <v>11322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24" t="s">
        <v>229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f>4430*2</f>
        <v>8860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f>105*2</f>
        <v>210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19">
        <f t="shared" ref="L55:L86" si="2">ROUND(I55+ K55,2)</f>
        <v>0</v>
      </c>
      <c r="M55" s="20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f>30*2</f>
        <v>60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f>17.91*2</f>
        <v>35.82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28.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f>19.59*2</f>
        <v>39.18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28.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f>24.06*2</f>
        <v>48.12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f>85.5*2</f>
        <v>171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f>63.74*2</f>
        <v>127.48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f>5.6*2</f>
        <v>11.2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28.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f>101.8*2</f>
        <v>203.6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28.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f>17.82*2</f>
        <v>35.64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f>40.4*2</f>
        <v>80.8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51</v>
      </c>
      <c r="G66" s="8">
        <f>41.6*2</f>
        <v>83.2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51</v>
      </c>
      <c r="G67" s="8">
        <f>5*2</f>
        <v>10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51</v>
      </c>
      <c r="G68" s="8">
        <f>5*2</f>
        <v>10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51</v>
      </c>
      <c r="G69" s="8">
        <f>78*2</f>
        <v>156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35</v>
      </c>
      <c r="G70" s="8">
        <f>12*2</f>
        <v>24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28.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f>13.8*2</f>
        <v>27.6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f>50.8*2</f>
        <v>101.6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28.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f>24.2*2</f>
        <v>48.4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f>64.41*2</f>
        <v>128.82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f>13.38*2</f>
        <v>26.76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f>73.97*2</f>
        <v>147.94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28.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25</v>
      </c>
      <c r="G77" s="8">
        <f>15.23*2</f>
        <v>30.46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28.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f>32.35*2</f>
        <v>64.7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f>228.37*2</f>
        <v>456.74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f>197*2</f>
        <v>394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f>72*2</f>
        <v>144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3" s="1" customFormat="1" ht="28.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f>21*2</f>
        <v>42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25</v>
      </c>
      <c r="G83" s="8">
        <f>12*2</f>
        <v>24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3" s="1" customFormat="1" ht="28.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102</v>
      </c>
      <c r="G84" s="8">
        <f>40*2</f>
        <v>80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102</v>
      </c>
      <c r="G85" s="8">
        <f>200.3*2</f>
        <v>400.6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98</v>
      </c>
      <c r="G86" s="8">
        <f>1620.28*2</f>
        <v>3240.56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117</v>
      </c>
      <c r="F87" s="6" t="s">
        <v>98</v>
      </c>
      <c r="G87" s="8">
        <f>180*2</f>
        <v>360</v>
      </c>
      <c r="H87" s="10">
        <v>0</v>
      </c>
      <c r="I87" s="9">
        <f t="shared" ref="I87:I118" si="3">ROUND(G87* H87,2)</f>
        <v>0</v>
      </c>
      <c r="J87" s="5">
        <v>8</v>
      </c>
      <c r="K87" s="9">
        <f t="shared" ref="K87:K118" si="4">ROUND(I87* J87/100,2)</f>
        <v>0</v>
      </c>
      <c r="L87" s="19">
        <f t="shared" ref="L87:L118" si="5">ROUND(I87+ K87,2)</f>
        <v>0</v>
      </c>
      <c r="M87" s="20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98</v>
      </c>
      <c r="G88" s="8">
        <f>26*2</f>
        <v>52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9">
        <f t="shared" si="5"/>
        <v>0</v>
      </c>
      <c r="M88" s="20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98</v>
      </c>
      <c r="G89" s="8">
        <f>118*2</f>
        <v>236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9">
        <f t="shared" si="5"/>
        <v>0</v>
      </c>
      <c r="M89" s="20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125</v>
      </c>
      <c r="F90" s="6" t="s">
        <v>98</v>
      </c>
      <c r="G90" s="8">
        <f>180*2</f>
        <v>360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9">
        <f t="shared" si="5"/>
        <v>0</v>
      </c>
      <c r="M90" s="20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98</v>
      </c>
      <c r="G91" s="8">
        <f>6*2</f>
        <v>12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9">
        <f t="shared" si="5"/>
        <v>0</v>
      </c>
      <c r="M91" s="20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98</v>
      </c>
      <c r="G92" s="8">
        <f>26*2</f>
        <v>52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9">
        <f t="shared" si="5"/>
        <v>0</v>
      </c>
      <c r="M92" s="20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98</v>
      </c>
      <c r="G93" s="8">
        <f>596*2</f>
        <v>1192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9">
        <f t="shared" si="5"/>
        <v>0</v>
      </c>
      <c r="M93" s="20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136</v>
      </c>
      <c r="F94" s="6" t="s">
        <v>98</v>
      </c>
      <c r="G94" s="8">
        <f>181*2</f>
        <v>362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9">
        <f t="shared" si="5"/>
        <v>0</v>
      </c>
      <c r="M94" s="20"/>
    </row>
    <row r="95" spans="2:13" s="1" customFormat="1" ht="28.9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98</v>
      </c>
      <c r="G95" s="8">
        <f>22*2</f>
        <v>44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9">
        <f t="shared" si="5"/>
        <v>0</v>
      </c>
      <c r="M95" s="20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145</v>
      </c>
      <c r="G96" s="8">
        <f>600*2</f>
        <v>1200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9">
        <f t="shared" si="5"/>
        <v>0</v>
      </c>
      <c r="M96" s="20"/>
    </row>
    <row r="97" spans="2:13" s="1" customFormat="1" ht="19.7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145</v>
      </c>
      <c r="G97" s="8">
        <f>100*2</f>
        <v>200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9">
        <f t="shared" si="5"/>
        <v>0</v>
      </c>
      <c r="M97" s="20"/>
    </row>
    <row r="98" spans="2:13" s="1" customFormat="1" ht="19.7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145</v>
      </c>
      <c r="G98" s="8">
        <f>200*2</f>
        <v>400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9">
        <f t="shared" si="5"/>
        <v>0</v>
      </c>
      <c r="M98" s="20"/>
    </row>
    <row r="99" spans="2:13" s="1" customFormat="1" ht="19.7" customHeight="1" x14ac:dyDescent="0.2">
      <c r="B99" s="5">
        <v>50</v>
      </c>
      <c r="C99" s="6" t="s">
        <v>152</v>
      </c>
      <c r="D99" s="6" t="s">
        <v>153</v>
      </c>
      <c r="E99" s="7" t="s">
        <v>154</v>
      </c>
      <c r="F99" s="6" t="s">
        <v>145</v>
      </c>
      <c r="G99" s="8">
        <f>200*2</f>
        <v>400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9">
        <f t="shared" si="5"/>
        <v>0</v>
      </c>
      <c r="M99" s="20"/>
    </row>
    <row r="100" spans="2:13" s="1" customFormat="1" ht="28.9" customHeight="1" x14ac:dyDescent="0.2">
      <c r="B100" s="5">
        <v>51</v>
      </c>
      <c r="C100" s="6" t="s">
        <v>155</v>
      </c>
      <c r="D100" s="6" t="s">
        <v>156</v>
      </c>
      <c r="E100" s="7" t="s">
        <v>157</v>
      </c>
      <c r="F100" s="6" t="s">
        <v>145</v>
      </c>
      <c r="G100" s="8">
        <f>400*2</f>
        <v>800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9">
        <f t="shared" si="5"/>
        <v>0</v>
      </c>
      <c r="M100" s="20"/>
    </row>
    <row r="101" spans="2:13" s="1" customFormat="1" ht="28.9" customHeight="1" x14ac:dyDescent="0.2">
      <c r="B101" s="5">
        <v>52</v>
      </c>
      <c r="C101" s="6" t="s">
        <v>158</v>
      </c>
      <c r="D101" s="6" t="s">
        <v>159</v>
      </c>
      <c r="E101" s="7" t="s">
        <v>160</v>
      </c>
      <c r="F101" s="6" t="s">
        <v>145</v>
      </c>
      <c r="G101" s="8">
        <f>1600*2</f>
        <v>3200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9">
        <f t="shared" si="5"/>
        <v>0</v>
      </c>
      <c r="M101" s="20"/>
    </row>
    <row r="102" spans="2:13" s="1" customFormat="1" ht="19.7" customHeight="1" x14ac:dyDescent="0.2">
      <c r="B102" s="5">
        <v>53</v>
      </c>
      <c r="C102" s="6" t="s">
        <v>161</v>
      </c>
      <c r="D102" s="6" t="s">
        <v>162</v>
      </c>
      <c r="E102" s="7" t="s">
        <v>163</v>
      </c>
      <c r="F102" s="6" t="s">
        <v>145</v>
      </c>
      <c r="G102" s="8">
        <f>1200*2</f>
        <v>2400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9">
        <f t="shared" si="5"/>
        <v>0</v>
      </c>
      <c r="M102" s="20"/>
    </row>
    <row r="103" spans="2:13" s="1" customFormat="1" ht="28.9" customHeight="1" x14ac:dyDescent="0.2">
      <c r="B103" s="5">
        <v>54</v>
      </c>
      <c r="C103" s="6" t="s">
        <v>164</v>
      </c>
      <c r="D103" s="6" t="s">
        <v>165</v>
      </c>
      <c r="E103" s="7" t="s">
        <v>166</v>
      </c>
      <c r="F103" s="6" t="s">
        <v>145</v>
      </c>
      <c r="G103" s="8">
        <f>200*2</f>
        <v>400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9">
        <f t="shared" si="5"/>
        <v>0</v>
      </c>
      <c r="M103" s="20"/>
    </row>
    <row r="104" spans="2:13" s="1" customFormat="1" ht="28.9" customHeight="1" x14ac:dyDescent="0.2">
      <c r="B104" s="5">
        <v>55</v>
      </c>
      <c r="C104" s="6" t="s">
        <v>167</v>
      </c>
      <c r="D104" s="6" t="s">
        <v>168</v>
      </c>
      <c r="E104" s="7" t="s">
        <v>169</v>
      </c>
      <c r="F104" s="6" t="s">
        <v>145</v>
      </c>
      <c r="G104" s="8">
        <f>100*2</f>
        <v>200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9">
        <f t="shared" si="5"/>
        <v>0</v>
      </c>
      <c r="M104" s="20"/>
    </row>
    <row r="105" spans="2:13" s="1" customFormat="1" ht="19.7" customHeight="1" x14ac:dyDescent="0.2">
      <c r="B105" s="5">
        <v>56</v>
      </c>
      <c r="C105" s="6" t="s">
        <v>170</v>
      </c>
      <c r="D105" s="6" t="s">
        <v>171</v>
      </c>
      <c r="E105" s="7" t="s">
        <v>172</v>
      </c>
      <c r="F105" s="6" t="s">
        <v>51</v>
      </c>
      <c r="G105" s="8">
        <f>500*2</f>
        <v>1000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9">
        <f t="shared" si="5"/>
        <v>0</v>
      </c>
      <c r="M105" s="20"/>
    </row>
    <row r="106" spans="2:13" s="1" customFormat="1" ht="19.7" customHeight="1" x14ac:dyDescent="0.2">
      <c r="B106" s="5">
        <v>57</v>
      </c>
      <c r="C106" s="6" t="s">
        <v>173</v>
      </c>
      <c r="D106" s="6" t="s">
        <v>174</v>
      </c>
      <c r="E106" s="7" t="s">
        <v>175</v>
      </c>
      <c r="F106" s="6" t="s">
        <v>51</v>
      </c>
      <c r="G106" s="8">
        <f>230*2</f>
        <v>460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9">
        <f t="shared" si="5"/>
        <v>0</v>
      </c>
      <c r="M106" s="20"/>
    </row>
    <row r="107" spans="2:13" s="1" customFormat="1" ht="19.7" customHeight="1" x14ac:dyDescent="0.2">
      <c r="B107" s="5">
        <v>58</v>
      </c>
      <c r="C107" s="6" t="s">
        <v>176</v>
      </c>
      <c r="D107" s="6" t="s">
        <v>177</v>
      </c>
      <c r="E107" s="7" t="s">
        <v>178</v>
      </c>
      <c r="F107" s="6" t="s">
        <v>51</v>
      </c>
      <c r="G107" s="8">
        <f>30*2</f>
        <v>60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9">
        <f t="shared" si="5"/>
        <v>0</v>
      </c>
      <c r="M107" s="20"/>
    </row>
    <row r="108" spans="2:13" s="1" customFormat="1" ht="19.7" customHeight="1" x14ac:dyDescent="0.2">
      <c r="B108" s="5">
        <v>59</v>
      </c>
      <c r="C108" s="6" t="s">
        <v>179</v>
      </c>
      <c r="D108" s="6" t="s">
        <v>180</v>
      </c>
      <c r="E108" s="7" t="s">
        <v>181</v>
      </c>
      <c r="F108" s="6" t="s">
        <v>51</v>
      </c>
      <c r="G108" s="8">
        <f>500*2</f>
        <v>1000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9">
        <f t="shared" si="5"/>
        <v>0</v>
      </c>
      <c r="M108" s="20"/>
    </row>
    <row r="109" spans="2:13" s="1" customFormat="1" ht="19.7" customHeight="1" x14ac:dyDescent="0.2">
      <c r="B109" s="5">
        <v>60</v>
      </c>
      <c r="C109" s="6" t="s">
        <v>182</v>
      </c>
      <c r="D109" s="6" t="s">
        <v>183</v>
      </c>
      <c r="E109" s="7" t="s">
        <v>184</v>
      </c>
      <c r="F109" s="6" t="s">
        <v>51</v>
      </c>
      <c r="G109" s="8">
        <f>230*2</f>
        <v>460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9">
        <f t="shared" si="5"/>
        <v>0</v>
      </c>
      <c r="M109" s="20"/>
    </row>
    <row r="110" spans="2:13" s="1" customFormat="1" ht="19.7" customHeight="1" x14ac:dyDescent="0.2">
      <c r="B110" s="5">
        <v>61</v>
      </c>
      <c r="C110" s="6" t="s">
        <v>185</v>
      </c>
      <c r="D110" s="6" t="s">
        <v>186</v>
      </c>
      <c r="E110" s="7" t="s">
        <v>187</v>
      </c>
      <c r="F110" s="6" t="s">
        <v>51</v>
      </c>
      <c r="G110" s="8">
        <f>30*2</f>
        <v>60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9">
        <f t="shared" si="5"/>
        <v>0</v>
      </c>
      <c r="M110" s="20"/>
    </row>
    <row r="111" spans="2:13" s="1" customFormat="1" ht="28.9" customHeight="1" x14ac:dyDescent="0.2">
      <c r="B111" s="5">
        <v>62</v>
      </c>
      <c r="C111" s="6" t="s">
        <v>188</v>
      </c>
      <c r="D111" s="6" t="s">
        <v>189</v>
      </c>
      <c r="E111" s="7" t="s">
        <v>190</v>
      </c>
      <c r="F111" s="6" t="s">
        <v>145</v>
      </c>
      <c r="G111" s="8">
        <f>90*2</f>
        <v>180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9">
        <f t="shared" si="5"/>
        <v>0</v>
      </c>
      <c r="M111" s="20"/>
    </row>
    <row r="112" spans="2:13" s="1" customFormat="1" ht="19.7" customHeight="1" x14ac:dyDescent="0.2">
      <c r="B112" s="5">
        <v>63</v>
      </c>
      <c r="C112" s="6" t="s">
        <v>191</v>
      </c>
      <c r="D112" s="6" t="s">
        <v>192</v>
      </c>
      <c r="E112" s="7" t="s">
        <v>193</v>
      </c>
      <c r="F112" s="6" t="s">
        <v>145</v>
      </c>
      <c r="G112" s="8">
        <f>180*2</f>
        <v>360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9">
        <f t="shared" si="5"/>
        <v>0</v>
      </c>
      <c r="M112" s="20"/>
    </row>
    <row r="113" spans="2:14" s="1" customFormat="1" ht="19.7" customHeight="1" x14ac:dyDescent="0.2">
      <c r="B113" s="5">
        <v>64</v>
      </c>
      <c r="C113" s="6" t="s">
        <v>194</v>
      </c>
      <c r="D113" s="6" t="s">
        <v>195</v>
      </c>
      <c r="E113" s="7" t="s">
        <v>196</v>
      </c>
      <c r="F113" s="6" t="s">
        <v>25</v>
      </c>
      <c r="G113" s="8">
        <f>15.72*2</f>
        <v>31.44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19">
        <f t="shared" si="5"/>
        <v>0</v>
      </c>
      <c r="M113" s="20"/>
    </row>
    <row r="114" spans="2:14" s="1" customFormat="1" ht="19.7" customHeight="1" x14ac:dyDescent="0.2">
      <c r="B114" s="5">
        <v>65</v>
      </c>
      <c r="C114" s="6" t="s">
        <v>197</v>
      </c>
      <c r="D114" s="6" t="s">
        <v>198</v>
      </c>
      <c r="E114" s="7" t="s">
        <v>117</v>
      </c>
      <c r="F114" s="6" t="s">
        <v>98</v>
      </c>
      <c r="G114" s="8">
        <f>222.4*2</f>
        <v>444.8</v>
      </c>
      <c r="H114" s="10">
        <v>0</v>
      </c>
      <c r="I114" s="9">
        <f t="shared" si="3"/>
        <v>0</v>
      </c>
      <c r="J114" s="5">
        <v>8</v>
      </c>
      <c r="K114" s="9">
        <f t="shared" si="4"/>
        <v>0</v>
      </c>
      <c r="L114" s="19">
        <f t="shared" si="5"/>
        <v>0</v>
      </c>
      <c r="M114" s="20"/>
    </row>
    <row r="115" spans="2:14" s="1" customFormat="1" ht="19.7" customHeight="1" x14ac:dyDescent="0.2">
      <c r="B115" s="5">
        <v>66</v>
      </c>
      <c r="C115" s="6" t="s">
        <v>199</v>
      </c>
      <c r="D115" s="6" t="s">
        <v>200</v>
      </c>
      <c r="E115" s="7" t="s">
        <v>117</v>
      </c>
      <c r="F115" s="6" t="s">
        <v>98</v>
      </c>
      <c r="G115" s="8">
        <f>20*2</f>
        <v>40</v>
      </c>
      <c r="H115" s="10">
        <v>0</v>
      </c>
      <c r="I115" s="9">
        <f t="shared" si="3"/>
        <v>0</v>
      </c>
      <c r="J115" s="5">
        <v>8</v>
      </c>
      <c r="K115" s="9">
        <f t="shared" si="4"/>
        <v>0</v>
      </c>
      <c r="L115" s="19">
        <f t="shared" si="5"/>
        <v>0</v>
      </c>
      <c r="M115" s="20"/>
    </row>
    <row r="116" spans="2:14" s="1" customFormat="1" ht="19.7" customHeight="1" x14ac:dyDescent="0.2">
      <c r="B116" s="5">
        <v>67</v>
      </c>
      <c r="C116" s="6" t="s">
        <v>201</v>
      </c>
      <c r="D116" s="6" t="s">
        <v>202</v>
      </c>
      <c r="E116" s="7" t="s">
        <v>122</v>
      </c>
      <c r="F116" s="6" t="s">
        <v>98</v>
      </c>
      <c r="G116" s="8">
        <f>26*2</f>
        <v>52</v>
      </c>
      <c r="H116" s="10">
        <v>0</v>
      </c>
      <c r="I116" s="9">
        <f t="shared" si="3"/>
        <v>0</v>
      </c>
      <c r="J116" s="5">
        <v>8</v>
      </c>
      <c r="K116" s="9">
        <f t="shared" si="4"/>
        <v>0</v>
      </c>
      <c r="L116" s="19">
        <f t="shared" si="5"/>
        <v>0</v>
      </c>
      <c r="M116" s="20"/>
    </row>
    <row r="117" spans="2:14" s="1" customFormat="1" ht="19.7" customHeight="1" x14ac:dyDescent="0.2">
      <c r="B117" s="5">
        <v>68</v>
      </c>
      <c r="C117" s="6" t="s">
        <v>203</v>
      </c>
      <c r="D117" s="6" t="s">
        <v>204</v>
      </c>
      <c r="E117" s="7" t="s">
        <v>205</v>
      </c>
      <c r="F117" s="6" t="s">
        <v>98</v>
      </c>
      <c r="G117" s="8">
        <f>96*2</f>
        <v>192</v>
      </c>
      <c r="H117" s="10">
        <v>0</v>
      </c>
      <c r="I117" s="9">
        <f t="shared" si="3"/>
        <v>0</v>
      </c>
      <c r="J117" s="5">
        <v>8</v>
      </c>
      <c r="K117" s="9">
        <f t="shared" si="4"/>
        <v>0</v>
      </c>
      <c r="L117" s="19">
        <f t="shared" si="5"/>
        <v>0</v>
      </c>
      <c r="M117" s="20"/>
    </row>
    <row r="118" spans="2:14" s="1" customFormat="1" ht="19.7" customHeight="1" x14ac:dyDescent="0.2">
      <c r="B118" s="5">
        <v>69</v>
      </c>
      <c r="C118" s="6" t="s">
        <v>206</v>
      </c>
      <c r="D118" s="6" t="s">
        <v>207</v>
      </c>
      <c r="E118" s="7" t="s">
        <v>136</v>
      </c>
      <c r="F118" s="6" t="s">
        <v>98</v>
      </c>
      <c r="G118" s="8">
        <f>59*2</f>
        <v>118</v>
      </c>
      <c r="H118" s="10">
        <v>0</v>
      </c>
      <c r="I118" s="9">
        <f t="shared" si="3"/>
        <v>0</v>
      </c>
      <c r="J118" s="5">
        <v>8</v>
      </c>
      <c r="K118" s="9">
        <f t="shared" si="4"/>
        <v>0</v>
      </c>
      <c r="L118" s="19">
        <f t="shared" si="5"/>
        <v>0</v>
      </c>
      <c r="M118" s="20"/>
    </row>
    <row r="119" spans="2:14" s="1" customFormat="1" ht="19.7" customHeight="1" x14ac:dyDescent="0.2">
      <c r="B119" s="5">
        <v>70</v>
      </c>
      <c r="C119" s="6" t="s">
        <v>208</v>
      </c>
      <c r="D119" s="6" t="s">
        <v>209</v>
      </c>
      <c r="E119" s="7" t="s">
        <v>136</v>
      </c>
      <c r="F119" s="6" t="s">
        <v>98</v>
      </c>
      <c r="G119" s="8">
        <f>20*2</f>
        <v>40</v>
      </c>
      <c r="H119" s="10">
        <v>0</v>
      </c>
      <c r="I119" s="9">
        <f t="shared" ref="I119:I150" si="6">ROUND(G119* H119,2)</f>
        <v>0</v>
      </c>
      <c r="J119" s="5">
        <v>8</v>
      </c>
      <c r="K119" s="9">
        <f t="shared" ref="K119:K150" si="7">ROUND(I119* J119/100,2)</f>
        <v>0</v>
      </c>
      <c r="L119" s="19">
        <f t="shared" ref="L119:L150" si="8">ROUND(I119+ K119,2)</f>
        <v>0</v>
      </c>
      <c r="M119" s="20"/>
    </row>
    <row r="120" spans="2:14" s="1" customFormat="1" ht="55.9" customHeight="1" x14ac:dyDescent="0.2"/>
    <row r="121" spans="2:14" s="1" customFormat="1" ht="21.4" customHeight="1" x14ac:dyDescent="0.2">
      <c r="B121" s="15" t="s">
        <v>210</v>
      </c>
      <c r="C121" s="15"/>
      <c r="D121" s="15"/>
      <c r="E121" s="15"/>
      <c r="F121" s="30">
        <f>ROUND(I32+I37+I42+I47+I52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119,2)</f>
        <v>0</v>
      </c>
      <c r="G121" s="31"/>
      <c r="H121" s="31"/>
      <c r="I121" s="31"/>
      <c r="J121" s="31"/>
      <c r="K121" s="31"/>
      <c r="L121" s="31"/>
      <c r="M121" s="32"/>
    </row>
    <row r="122" spans="2:14" s="1" customFormat="1" ht="21.4" customHeight="1" x14ac:dyDescent="0.2">
      <c r="B122" s="15" t="s">
        <v>211</v>
      </c>
      <c r="C122" s="15"/>
      <c r="D122" s="15"/>
      <c r="E122" s="15"/>
      <c r="F122" s="33">
        <f>ROUND(L32+L37+L42+L47+L52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119,2)</f>
        <v>0</v>
      </c>
      <c r="G122" s="34"/>
      <c r="H122" s="34"/>
      <c r="I122" s="34"/>
      <c r="J122" s="34"/>
      <c r="K122" s="34"/>
      <c r="L122" s="34"/>
      <c r="M122" s="35"/>
    </row>
    <row r="123" spans="2:14" s="1" customFormat="1" ht="11.1" customHeight="1" x14ac:dyDescent="0.2"/>
    <row r="124" spans="2:14" s="1" customFormat="1" ht="80.099999999999994" customHeight="1" x14ac:dyDescent="0.2">
      <c r="B124" s="16" t="s">
        <v>230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2:14" s="1" customFormat="1" ht="2.65" customHeight="1" x14ac:dyDescent="0.2"/>
    <row r="126" spans="2:14" s="1" customFormat="1" ht="110.1" customHeight="1" x14ac:dyDescent="0.2">
      <c r="B126" s="16" t="s">
        <v>231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s="1" customFormat="1" ht="5.25" customHeight="1" x14ac:dyDescent="0.2"/>
    <row r="128" spans="2:14" s="1" customFormat="1" ht="110.1" customHeight="1" x14ac:dyDescent="0.2">
      <c r="B128" s="17" t="s">
        <v>232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2:14" s="1" customFormat="1" ht="5.25" customHeight="1" x14ac:dyDescent="0.2"/>
    <row r="130" spans="2:14" s="1" customFormat="1" ht="37.9" customHeight="1" x14ac:dyDescent="0.2">
      <c r="C130" s="26" t="s">
        <v>212</v>
      </c>
      <c r="D130" s="26"/>
      <c r="E130" s="26"/>
      <c r="F130" s="36" t="s">
        <v>213</v>
      </c>
      <c r="G130" s="36"/>
      <c r="H130" s="36"/>
      <c r="I130" s="36"/>
      <c r="J130" s="36"/>
      <c r="K130" s="36"/>
      <c r="L130" s="36"/>
    </row>
    <row r="131" spans="2:14" s="1" customFormat="1" ht="28.9" customHeight="1" x14ac:dyDescent="0.2">
      <c r="C131" s="25"/>
      <c r="D131" s="25"/>
      <c r="E131" s="25"/>
      <c r="F131" s="25"/>
      <c r="G131" s="25"/>
      <c r="H131" s="25"/>
      <c r="I131" s="25"/>
      <c r="J131" s="25"/>
      <c r="K131" s="25"/>
      <c r="L131" s="25"/>
    </row>
    <row r="132" spans="2:14" s="1" customFormat="1" ht="28.9" customHeight="1" x14ac:dyDescent="0.2">
      <c r="C132" s="25"/>
      <c r="D132" s="25"/>
      <c r="E132" s="25"/>
      <c r="F132" s="25"/>
      <c r="G132" s="25"/>
      <c r="H132" s="25"/>
      <c r="I132" s="25"/>
      <c r="J132" s="25"/>
      <c r="K132" s="25"/>
      <c r="L132" s="25"/>
    </row>
    <row r="133" spans="2:14" s="1" customFormat="1" ht="28.9" customHeight="1" x14ac:dyDescent="0.2">
      <c r="C133" s="25"/>
      <c r="D133" s="25"/>
      <c r="E133" s="25"/>
      <c r="F133" s="25"/>
      <c r="G133" s="25"/>
      <c r="H133" s="25"/>
      <c r="I133" s="25"/>
      <c r="J133" s="25"/>
      <c r="K133" s="25"/>
      <c r="L133" s="25"/>
    </row>
    <row r="134" spans="2:14" s="1" customFormat="1" ht="28.9" customHeight="1" x14ac:dyDescent="0.2">
      <c r="C134" s="25"/>
      <c r="D134" s="25"/>
      <c r="E134" s="25"/>
      <c r="F134" s="25"/>
      <c r="G134" s="25"/>
      <c r="H134" s="25"/>
      <c r="I134" s="25"/>
      <c r="J134" s="25"/>
      <c r="K134" s="25"/>
      <c r="L134" s="25"/>
    </row>
    <row r="135" spans="2:14" s="1" customFormat="1" ht="2.65" customHeight="1" x14ac:dyDescent="0.2"/>
    <row r="136" spans="2:14" s="1" customFormat="1" ht="203.1" customHeight="1" x14ac:dyDescent="0.2">
      <c r="B136" s="16" t="s">
        <v>233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</row>
    <row r="137" spans="2:14" s="1" customFormat="1" ht="2.65" customHeight="1" x14ac:dyDescent="0.2"/>
    <row r="138" spans="2:14" s="1" customFormat="1" ht="36.950000000000003" customHeight="1" x14ac:dyDescent="0.2">
      <c r="B138" s="18" t="s">
        <v>234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2:14" s="1" customFormat="1" ht="2.65" customHeight="1" x14ac:dyDescent="0.2"/>
    <row r="140" spans="2:14" s="1" customFormat="1" ht="37.9" customHeight="1" x14ac:dyDescent="0.2">
      <c r="C140" s="26" t="s">
        <v>214</v>
      </c>
      <c r="D140" s="26"/>
      <c r="E140" s="26"/>
      <c r="F140" s="27" t="s">
        <v>215</v>
      </c>
      <c r="G140" s="27"/>
      <c r="H140" s="27"/>
      <c r="I140" s="27"/>
      <c r="J140" s="27"/>
      <c r="K140" s="27"/>
      <c r="L140" s="27"/>
    </row>
    <row r="141" spans="2:14" s="1" customFormat="1" ht="28.9" customHeight="1" x14ac:dyDescent="0.2">
      <c r="C141" s="25"/>
      <c r="D141" s="25"/>
      <c r="E141" s="25"/>
      <c r="F141" s="25"/>
      <c r="G141" s="25"/>
      <c r="H141" s="25"/>
      <c r="I141" s="25"/>
      <c r="J141" s="25"/>
      <c r="K141" s="25"/>
      <c r="L141" s="25"/>
    </row>
    <row r="142" spans="2:14" s="1" customFormat="1" ht="28.9" customHeight="1" x14ac:dyDescent="0.2">
      <c r="C142" s="25"/>
      <c r="D142" s="25"/>
      <c r="E142" s="25"/>
      <c r="F142" s="25"/>
      <c r="G142" s="25"/>
      <c r="H142" s="25"/>
      <c r="I142" s="25"/>
      <c r="J142" s="25"/>
      <c r="K142" s="25"/>
      <c r="L142" s="25"/>
    </row>
    <row r="143" spans="2:14" s="1" customFormat="1" ht="28.9" customHeight="1" x14ac:dyDescent="0.2">
      <c r="C143" s="25"/>
      <c r="D143" s="25"/>
      <c r="E143" s="25"/>
      <c r="F143" s="25"/>
      <c r="G143" s="25"/>
      <c r="H143" s="25"/>
      <c r="I143" s="25"/>
      <c r="J143" s="25"/>
      <c r="K143" s="25"/>
      <c r="L143" s="25"/>
    </row>
    <row r="144" spans="2:14" s="1" customFormat="1" ht="28.9" customHeight="1" x14ac:dyDescent="0.2">
      <c r="C144" s="25"/>
      <c r="D144" s="25"/>
      <c r="E144" s="25"/>
      <c r="F144" s="25"/>
      <c r="G144" s="25"/>
      <c r="H144" s="25"/>
      <c r="I144" s="25"/>
      <c r="J144" s="25"/>
      <c r="K144" s="25"/>
      <c r="L144" s="25"/>
    </row>
    <row r="145" spans="2:14" s="1" customFormat="1" ht="2.65" customHeight="1" x14ac:dyDescent="0.2"/>
    <row r="146" spans="2:14" s="1" customFormat="1" ht="159.94999999999999" customHeight="1" x14ac:dyDescent="0.2">
      <c r="B146" s="16" t="s">
        <v>235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</row>
    <row r="147" spans="2:14" s="1" customFormat="1" ht="2.65" customHeight="1" x14ac:dyDescent="0.2"/>
    <row r="148" spans="2:14" s="1" customFormat="1" ht="54.95" customHeight="1" x14ac:dyDescent="0.2">
      <c r="B148" s="16" t="s">
        <v>236</v>
      </c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</row>
    <row r="149" spans="2:14" s="1" customFormat="1" ht="2.65" customHeight="1" x14ac:dyDescent="0.2"/>
    <row r="150" spans="2:14" s="1" customFormat="1" ht="60" customHeight="1" x14ac:dyDescent="0.2">
      <c r="B150" s="17" t="s">
        <v>237</v>
      </c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</row>
    <row r="151" spans="2:14" s="1" customFormat="1" ht="2.65" customHeight="1" x14ac:dyDescent="0.2"/>
    <row r="152" spans="2:14" s="1" customFormat="1" ht="48" customHeight="1" x14ac:dyDescent="0.2">
      <c r="B152" s="17" t="s">
        <v>238</v>
      </c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</row>
    <row r="153" spans="2:14" s="1" customFormat="1" ht="2.65" customHeight="1" x14ac:dyDescent="0.2"/>
    <row r="154" spans="2:14" s="1" customFormat="1" ht="125.1" customHeight="1" x14ac:dyDescent="0.2">
      <c r="B154" s="16" t="s">
        <v>239</v>
      </c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</row>
    <row r="155" spans="2:14" s="1" customFormat="1" ht="2.65" customHeight="1" x14ac:dyDescent="0.2"/>
    <row r="156" spans="2:14" s="1" customFormat="1" ht="84.95" customHeight="1" x14ac:dyDescent="0.2">
      <c r="B156" s="16" t="s">
        <v>240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</row>
    <row r="157" spans="2:14" s="1" customFormat="1" ht="86.85" customHeight="1" x14ac:dyDescent="0.2"/>
    <row r="158" spans="2:14" s="1" customFormat="1" ht="17.649999999999999" customHeight="1" x14ac:dyDescent="0.2">
      <c r="J158" s="28" t="s">
        <v>241</v>
      </c>
      <c r="K158" s="28"/>
      <c r="L158" s="28"/>
    </row>
    <row r="159" spans="2:14" s="1" customFormat="1" ht="145.15" customHeight="1" x14ac:dyDescent="0.2"/>
    <row r="160" spans="2:14" s="1" customFormat="1" ht="81.599999999999994" customHeight="1" x14ac:dyDescent="0.2">
      <c r="B160" s="21" t="s">
        <v>242</v>
      </c>
      <c r="C160" s="21"/>
      <c r="D160" s="21"/>
      <c r="E160" s="21"/>
      <c r="F160" s="21"/>
      <c r="G160" s="21"/>
      <c r="H160" s="21"/>
      <c r="I160" s="21"/>
      <c r="J160" s="21"/>
      <c r="K160" s="21"/>
    </row>
  </sheetData>
  <mergeCells count="134">
    <mergeCell ref="L96:M96"/>
    <mergeCell ref="L97:M97"/>
    <mergeCell ref="L98:M98"/>
    <mergeCell ref="L99:M99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78:M78"/>
    <mergeCell ref="L79:M79"/>
    <mergeCell ref="L80:M80"/>
    <mergeCell ref="L81:M81"/>
    <mergeCell ref="L82:M82"/>
    <mergeCell ref="L92:M92"/>
    <mergeCell ref="L93:M93"/>
    <mergeCell ref="L94:M94"/>
    <mergeCell ref="L95:M95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54:M54"/>
    <mergeCell ref="L55:M55"/>
    <mergeCell ref="L56:M56"/>
    <mergeCell ref="L57:M57"/>
    <mergeCell ref="L58:M58"/>
    <mergeCell ref="L65:M65"/>
    <mergeCell ref="L66:M66"/>
    <mergeCell ref="L67:M67"/>
    <mergeCell ref="L68:M68"/>
    <mergeCell ref="F14:I14"/>
    <mergeCell ref="H11:O12"/>
    <mergeCell ref="L108:M108"/>
    <mergeCell ref="L109:M109"/>
    <mergeCell ref="L110:M110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B148:N148"/>
    <mergeCell ref="B150:N150"/>
    <mergeCell ref="B152:N152"/>
    <mergeCell ref="B154:N154"/>
    <mergeCell ref="B156:N156"/>
    <mergeCell ref="B160:K160"/>
    <mergeCell ref="B24:M24"/>
    <mergeCell ref="B26:M26"/>
    <mergeCell ref="B29:L29"/>
    <mergeCell ref="B34:L34"/>
    <mergeCell ref="B39:L39"/>
    <mergeCell ref="C134:E134"/>
    <mergeCell ref="C140:E140"/>
    <mergeCell ref="C141:E141"/>
    <mergeCell ref="C142:E142"/>
    <mergeCell ref="C143:E143"/>
    <mergeCell ref="C144:E144"/>
    <mergeCell ref="F134:L134"/>
    <mergeCell ref="F140:L140"/>
    <mergeCell ref="F141:L141"/>
    <mergeCell ref="F142:L142"/>
    <mergeCell ref="F143:L143"/>
    <mergeCell ref="F144:L144"/>
    <mergeCell ref="J158:L158"/>
    <mergeCell ref="B136:N136"/>
    <mergeCell ref="B138:N138"/>
    <mergeCell ref="B146:N146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C130:E130"/>
    <mergeCell ref="C131:E131"/>
    <mergeCell ref="C132:E132"/>
    <mergeCell ref="C133:E133"/>
    <mergeCell ref="F121:M121"/>
    <mergeCell ref="F122:M122"/>
    <mergeCell ref="F130:L130"/>
    <mergeCell ref="F131:L131"/>
    <mergeCell ref="F132:L132"/>
    <mergeCell ref="F133:L133"/>
    <mergeCell ref="B3:E3"/>
    <mergeCell ref="B5:E5"/>
    <mergeCell ref="B7:E7"/>
    <mergeCell ref="B10:E11"/>
    <mergeCell ref="B121:E121"/>
    <mergeCell ref="B122:E122"/>
    <mergeCell ref="B124:N124"/>
    <mergeCell ref="B126:N126"/>
    <mergeCell ref="B128:N128"/>
    <mergeCell ref="L59:M59"/>
    <mergeCell ref="L60:M60"/>
    <mergeCell ref="L61:M61"/>
    <mergeCell ref="L62:M62"/>
    <mergeCell ref="L63:M63"/>
    <mergeCell ref="L64:M64"/>
    <mergeCell ref="B4:E4"/>
    <mergeCell ref="B44:L44"/>
    <mergeCell ref="B49:L49"/>
    <mergeCell ref="B6:E6"/>
    <mergeCell ref="B8:E8"/>
    <mergeCell ref="C16:E16"/>
    <mergeCell ref="C18:E18"/>
    <mergeCell ref="C20:E20"/>
    <mergeCell ref="C22:E2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Paterek Łukasz</cp:lastModifiedBy>
  <cp:lastPrinted>2025-10-14T09:38:16Z</cp:lastPrinted>
  <dcterms:created xsi:type="dcterms:W3CDTF">2025-10-03T08:55:55Z</dcterms:created>
  <dcterms:modified xsi:type="dcterms:W3CDTF">2025-10-14T09:38:18Z</dcterms:modified>
</cp:coreProperties>
</file>